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80" windowWidth="14760" windowHeight="6720" activeTab="3"/>
  </bookViews>
  <sheets>
    <sheet name="Bảng DT LĐ-ĐV-TL" sheetId="1" r:id="rId1"/>
    <sheet name="Mẫu báo cáo dự toán B14-TLĐ" sheetId="2" r:id="rId2"/>
    <sheet name="Mẫu báo cáo dự toán B14-2017" sheetId="3" state="hidden" r:id="rId3"/>
    <sheet name="Ke hoah tai chinh" sheetId="4" r:id="rId4"/>
  </sheets>
  <definedNames/>
  <calcPr fullCalcOnLoad="1"/>
</workbook>
</file>

<file path=xl/comments2.xml><?xml version="1.0" encoding="utf-8"?>
<comments xmlns="http://schemas.openxmlformats.org/spreadsheetml/2006/main">
  <authors>
    <author>k55v</author>
    <author>oanh.bui</author>
  </authors>
  <commentList>
    <comment ref="E18" authorId="0">
      <text>
        <r>
          <rPr>
            <b/>
            <sz val="8"/>
            <rFont val="Tahoma"/>
            <family val="2"/>
          </rPr>
          <t xml:space="preserve">Theo quyết định số 270/QĐ-TLĐ CĐCS không được phân cấp thu KPCĐ mà công đoàn cấp trên thu và cấp lại cho đơn vị, nên chỉ tiêu này bằng 0
</t>
        </r>
      </text>
    </comment>
    <comment ref="E17" authorId="1">
      <text>
        <r>
          <rPr>
            <b/>
            <sz val="8"/>
            <rFont val="Tahoma"/>
            <family val="2"/>
          </rPr>
          <t xml:space="preserve">bằng tổng quỹ lương đóng ĐPCĐ x 1%
</t>
        </r>
      </text>
    </comment>
    <comment ref="E23" authorId="0">
      <text>
        <r>
          <rPr>
            <b/>
            <sz val="9"/>
            <rFont val="Tahoma"/>
            <family val="2"/>
          </rPr>
          <t xml:space="preserve">= tổng quỹ lương đóng KPCĐ x 2% x tỷ lệ cấp kinh phí theo quy định (năm 2020
 là 70%)
</t>
        </r>
      </text>
    </comment>
    <comment ref="E34" authorId="0">
      <text>
        <r>
          <rPr>
            <b/>
            <sz val="9"/>
            <rFont val="Tahoma"/>
            <family val="2"/>
          </rPr>
          <t xml:space="preserve">= số thu ĐPCĐ x 40% + KP tiết kiệm chi HC, phong trào
</t>
        </r>
      </text>
    </comment>
    <comment ref="E19" authorId="0">
      <text>
        <r>
          <rPr>
            <b/>
            <sz val="9"/>
            <rFont val="Tahoma"/>
            <family val="2"/>
          </rPr>
          <t xml:space="preserve">Các nguồn thu khác=Chuyên môn hỗ trợ+Thu khác tại đơn vị 
</t>
        </r>
      </text>
    </comment>
    <comment ref="E27" authorId="0">
      <text>
        <r>
          <rPr>
            <b/>
            <sz val="9"/>
            <rFont val="Tahoma"/>
            <family val="2"/>
          </rPr>
          <t xml:space="preserve">=nguồn kinh phí được sử dụng x tỷ lệ phân bổ tối đa không quá 30%
</t>
        </r>
      </text>
    </comment>
    <comment ref="E28" authorId="0">
      <text>
        <r>
          <rPr>
            <b/>
            <sz val="9"/>
            <rFont val="Tahoma"/>
            <family val="2"/>
          </rPr>
          <t xml:space="preserve">=nguồn kinh phí được sử dụng x tỷ lệ phân bổ tối đa không qúa 10% x 90% 
</t>
        </r>
      </text>
    </comment>
    <comment ref="E33" authorId="0">
      <text>
        <r>
          <rPr>
            <b/>
            <sz val="9"/>
            <rFont val="Tahoma"/>
            <family val="2"/>
          </rPr>
          <t>= mục 27+29+31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= số thu ĐPCĐ x 40% + KP tiết kiệm chi HC, phong trào
</t>
        </r>
      </text>
    </comment>
  </commentList>
</comments>
</file>

<file path=xl/comments3.xml><?xml version="1.0" encoding="utf-8"?>
<comments xmlns="http://schemas.openxmlformats.org/spreadsheetml/2006/main">
  <authors>
    <author>k55v</author>
  </authors>
  <commentList>
    <comment ref="E17" authorId="0">
      <text>
        <r>
          <rPr>
            <b/>
            <sz val="8"/>
            <rFont val="Tahoma"/>
            <family val="2"/>
          </rPr>
          <t xml:space="preserve">Theo quyết định số 270/QĐ-TLĐ CĐCS không được phân cấp thu KPCĐ mà công đoàn cấp trên thu và cấp lại
</t>
        </r>
      </text>
    </comment>
  </commentList>
</comments>
</file>

<file path=xl/sharedStrings.xml><?xml version="1.0" encoding="utf-8"?>
<sst xmlns="http://schemas.openxmlformats.org/spreadsheetml/2006/main" count="175" uniqueCount="141">
  <si>
    <t>Công đoàn cấp trên: Liên đoàn Lao động Thành phố Hồ Chí Minh</t>
  </si>
  <si>
    <t>Công đoàn cơ sở:………….</t>
  </si>
  <si>
    <t>Bảng dự toán số Lao động-Đoàn viên-Quỹ lương</t>
  </si>
  <si>
    <t>Số đoàn viên</t>
  </si>
  <si>
    <t>Quỹ lương đóng KPCĐ</t>
  </si>
  <si>
    <t>Quỹ lương đóng ĐPCĐ</t>
  </si>
  <si>
    <t>Chỉ tiêu</t>
  </si>
  <si>
    <t xml:space="preserve">Chỉ tiêu </t>
  </si>
  <si>
    <t>Số người</t>
  </si>
  <si>
    <t>Ghi chú</t>
  </si>
  <si>
    <t>Số tiền (đồng)</t>
  </si>
  <si>
    <t>Xác nhận của chính quyền</t>
  </si>
  <si>
    <t>TM.BCH CĐCS</t>
  </si>
  <si>
    <t>Chủ tịch công đoàn</t>
  </si>
  <si>
    <t>Loại hình đơn vị: ……………………………………..</t>
  </si>
  <si>
    <t>BÁO CÁO</t>
  </si>
  <si>
    <t>A - CÁC CHỈ TIÊU CƠ BẢN:</t>
  </si>
  <si>
    <t>B - CÁC CHỈ TIÊU THU, CHI NGÂN SÁCH CÔNG ĐOÀN:</t>
  </si>
  <si>
    <t>Đơn vị: đồng</t>
  </si>
  <si>
    <t>TT</t>
  </si>
  <si>
    <t>Nội dung</t>
  </si>
  <si>
    <t>Mã số</t>
  </si>
  <si>
    <t>A</t>
  </si>
  <si>
    <t>B</t>
  </si>
  <si>
    <t>C</t>
  </si>
  <si>
    <t>I</t>
  </si>
  <si>
    <t>PHẦN THU (Thu NSCĐ +25+26)</t>
  </si>
  <si>
    <t>Các khoản thu khác</t>
  </si>
  <si>
    <t>Công thu NSCĐ</t>
  </si>
  <si>
    <t>Kinh phí cấp trên cấp</t>
  </si>
  <si>
    <t>II</t>
  </si>
  <si>
    <t>PHẦN CHI (chi NSCĐ +37)</t>
  </si>
  <si>
    <t>Lương, p/cấp và các khoản
phải nộp</t>
  </si>
  <si>
    <t>Công chi NSCĐ</t>
  </si>
  <si>
    <t>Kinh phí nộp cấp trên trực
tiếp quản lý</t>
  </si>
  <si>
    <t>III</t>
  </si>
  <si>
    <t>C- THUYẾT MINH VÀ KIẾN NGHỊ CỦA CÔNG ĐOÀN CƠ SỞ:</t>
  </si>
  <si>
    <t>….., ngày ….. tháng ….. năm …….</t>
  </si>
  <si>
    <t>Kế toán công đoàn cơ sở</t>
  </si>
  <si>
    <t>TM. BAN CHẤP HÀNH</t>
  </si>
  <si>
    <t>(Ký tên, đóng dấu)</t>
  </si>
  <si>
    <t>D- NHẬN XÉT CỦA CÔNG ĐOÀN CẤP TRÊN:</t>
  </si>
  <si>
    <t>Ngày …. tháng ….. năm …...</t>
  </si>
  <si>
    <t>Cán bộ quản lý                           Trưởng ban Tài chính                         TM.BAN CHẤP HÀNH</t>
  </si>
  <si>
    <t>Công đoàn cơ sở:……….</t>
  </si>
  <si>
    <t>Mẫu số B014-TLĐ</t>
  </si>
  <si>
    <t>Ước thực hiện năm trước</t>
  </si>
  <si>
    <t xml:space="preserve">Thu đoàn phí công đoàn </t>
  </si>
  <si>
    <t>Thu kinh phí công đoàn</t>
  </si>
  <si>
    <t xml:space="preserve">Dự toán năm nay </t>
  </si>
  <si>
    <t>Số lao động tính quỹ lương đóng KPCĐ</t>
  </si>
  <si>
    <t>Quỹ lương đóng KPCĐ (đồng):</t>
  </si>
  <si>
    <t>Quỹ lương đóng ĐPCĐ (đồng):</t>
  </si>
  <si>
    <t>Số lao động tính quỹ lương đóng KPCĐ (người):</t>
  </si>
  <si>
    <t>Số đoàn viên công đoàn (người):</t>
  </si>
  <si>
    <t>Chuyên môn hỗ trợ</t>
  </si>
  <si>
    <t>Thu khác tại đơn vị</t>
  </si>
  <si>
    <t xml:space="preserve">Quản lý hành chính </t>
  </si>
  <si>
    <t>Chi hoạt động phong trào</t>
  </si>
  <si>
    <t>Trong đó: -Đào tạo cán bộ</t>
  </si>
  <si>
    <t>-Trợ cấp khó khăn</t>
  </si>
  <si>
    <t>-Hỗ trợ du lịch</t>
  </si>
  <si>
    <t>Tổng cộng phần thu (I)</t>
  </si>
  <si>
    <t>Tổng cộng phần chi (II)</t>
  </si>
  <si>
    <t>Kinh phí dự phòng</t>
  </si>
  <si>
    <t>DỰ TOÁN THU - CHI NGÂN SÁCH CÔNG ĐOÀN CƠ SỞ</t>
  </si>
  <si>
    <t>Năm 2017</t>
  </si>
  <si>
    <t>Thu khác</t>
  </si>
  <si>
    <t xml:space="preserve">Hc </t>
  </si>
  <si>
    <t>PT</t>
  </si>
  <si>
    <t xml:space="preserve">Số phải tiết kiệm </t>
  </si>
  <si>
    <t>Dự toán năm nay</t>
  </si>
  <si>
    <t>STT</t>
  </si>
  <si>
    <t xml:space="preserve">Nội dung </t>
  </si>
  <si>
    <t>Số tiền (đồng/năm)</t>
  </si>
  <si>
    <t xml:space="preserve">I </t>
  </si>
  <si>
    <t xml:space="preserve">Phần thu </t>
  </si>
  <si>
    <t xml:space="preserve">Đoàn phí công đoàn </t>
  </si>
  <si>
    <t>Phần chi</t>
  </si>
  <si>
    <t xml:space="preserve">2.1 Chuyên môn hỗ trợ </t>
  </si>
  <si>
    <t xml:space="preserve">2.2 Thu khác tại đơn vị </t>
  </si>
  <si>
    <t>2.4 Chi công tác phí</t>
  </si>
  <si>
    <t>2.1 Đại hội công đoàn cơ sở</t>
  </si>
  <si>
    <t>2.2 Chi họp BCH công đoàn cơ sở</t>
  </si>
  <si>
    <t>2.3 Mua văn phòng phẩm</t>
  </si>
  <si>
    <t>2.5 Tiếp khách</t>
  </si>
  <si>
    <t>Hoạt động phong trào</t>
  </si>
  <si>
    <t>Quản lý hành chính</t>
  </si>
  <si>
    <t xml:space="preserve">Lương, phụ cấp và các khoản đóng góp theo lương </t>
  </si>
  <si>
    <t>3.1 Chi chăm lo tết nguyên đán</t>
  </si>
  <si>
    <t>3.2 Chi tuyên truyền, phổ biến pháp luật, bảo vệ quyền lợi người lao động</t>
  </si>
  <si>
    <t xml:space="preserve">2.6 Các khoản chi hành chính khác theo quy định của Tổng Liên đoàn </t>
  </si>
  <si>
    <t>3.5 Chi tổ chức Quốc tế thiếu nhi</t>
  </si>
  <si>
    <t>3.8 Chi khen thưởng con đoàn viên công đoàn có thành tích học tập tốt</t>
  </si>
  <si>
    <t xml:space="preserve">3.9 Chi khen thưởng cá nhân, tập thể có thành tích trong hoạt động công đoàn </t>
  </si>
  <si>
    <t>3.6 Chi họp mặt 8/3, 20/10</t>
  </si>
  <si>
    <t xml:space="preserve">3.7 Chi việc hiếu, hỷ đoàn viên công đoàn </t>
  </si>
  <si>
    <t xml:space="preserve">3.10 Chi hỗ trợ du lịch </t>
  </si>
  <si>
    <t>3.11 Chi các hoạt động phong trào khác theo quy định của Tổng Liên đoàn</t>
  </si>
  <si>
    <t xml:space="preserve">Kinh phí nộp cấp trên </t>
  </si>
  <si>
    <t xml:space="preserve">Tích lũy tài chính năm trước chuyển sang </t>
  </si>
  <si>
    <t xml:space="preserve">4.1 Nộp nghĩa vụ đoàn phí công đoàn </t>
  </si>
  <si>
    <t>4.2 Nộp kinh phí tiết kiệm chi hành chính, phong trào</t>
  </si>
  <si>
    <t>3.4 Chi họp mặt ngày 30/4, 1/5</t>
  </si>
  <si>
    <t xml:space="preserve">3.3 Chi tổ chức hội thao, văn nghệ </t>
  </si>
  <si>
    <t>Quỹ lương đóng KPCĐ:</t>
  </si>
  <si>
    <t>Quỹ lương đóng ĐPCĐ:</t>
  </si>
  <si>
    <t>đồng</t>
  </si>
  <si>
    <t xml:space="preserve">PHẦN CHI </t>
  </si>
  <si>
    <t xml:space="preserve">PHẦN THU </t>
  </si>
  <si>
    <t>B - CÁC CHỈ TIÊU THU, CHI TÀI CHÍNH CÔNG ĐOÀN:</t>
  </si>
  <si>
    <t xml:space="preserve">Tổng cộng thu </t>
  </si>
  <si>
    <t>Lương, phụ cấp và các khoản đóng theo lương</t>
  </si>
  <si>
    <t>Kinh phí nộp cấp trên trực tiếp quản lý</t>
  </si>
  <si>
    <t>Tổng cộng chi</t>
  </si>
  <si>
    <t>Cộng chi</t>
  </si>
  <si>
    <t xml:space="preserve">               '-Trợ cấp</t>
  </si>
  <si>
    <t xml:space="preserve">               -Hỗ trợ du lịch</t>
  </si>
  <si>
    <t xml:space="preserve">C- THUYẾT MINH </t>
  </si>
  <si>
    <t>(Ký đóng dấu)</t>
  </si>
  <si>
    <t>Cộng thu</t>
  </si>
  <si>
    <t>Tích lũy tài chính kỳ trước chuyển sang</t>
  </si>
  <si>
    <t xml:space="preserve">Nguồn KP, ĐP CĐCS được sử dụng: </t>
  </si>
  <si>
    <t>Quản lý hành chính sau tiết kiệm</t>
  </si>
  <si>
    <t>Hoạt động phong trào sau tiết kiệm</t>
  </si>
  <si>
    <t>24.02</t>
  </si>
  <si>
    <t>Ước thực hiện năm trước (2019)</t>
  </si>
  <si>
    <t>Mẫu 1-DTCS</t>
  </si>
  <si>
    <t xml:space="preserve"> Năm 2021</t>
  </si>
  <si>
    <t>KẾ HOẠCH TÀI CHÍNH CÔNG ĐOÀN CƠ SỞ NĂM 2021</t>
  </si>
  <si>
    <t>Mẫu 2-DTCS</t>
  </si>
  <si>
    <t>So thu khac 2019</t>
  </si>
  <si>
    <t>So chi HC 2019</t>
  </si>
  <si>
    <t>So chi PT 2019</t>
  </si>
  <si>
    <t>Năm 2021</t>
  </si>
  <si>
    <t>CÔNG ĐOÀN ĐHQG-HCM</t>
  </si>
  <si>
    <t xml:space="preserve">            (Thủ trưởng cơ quan ký đóng dấu)</t>
  </si>
  <si>
    <t xml:space="preserve">                          Xác nhận của chính quyền</t>
  </si>
  <si>
    <t xml:space="preserve"> TM.BCH CĐCS</t>
  </si>
  <si>
    <t>chủ tịch</t>
  </si>
  <si>
    <t>(Thủ trưởng ký đóng dấu)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</si>
</sst>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_-* #,##0\ _$_-;\-* #,##0\ _$_-;_-* &quot;-&quot;??\ _$_-;_-@_-"/>
    <numFmt numFmtId="173" formatCode="_-* #,##0.0\ _$_-;\-* #,##0.0\ _$_-;_-* &quot;-&quot;??\ _$_-;_-@_-"/>
    <numFmt numFmtId="174" formatCode="_-* #,##0.0\ _$_-;\-* #,##0.0\ _$_-;_-* &quot;-&quot;?\ _$_-;_-@_-"/>
    <numFmt numFmtId="175" formatCode="_(* #,##0.0_);_(* \(#,##0.0\);_(* &quot;-&quot;?_);_(@_)"/>
    <numFmt numFmtId="176" formatCode="_-* #,##0\ _$_-;\-* #,##0\ _$_-;_-* &quot;-&quot;?\ _$_-;_-@_-"/>
    <numFmt numFmtId="177" formatCode="#,##0_ ;\-#,##0\ "/>
    <numFmt numFmtId="178" formatCode="[$-409]dddd\,\ mmmm\ dd\,\ yyyy"/>
    <numFmt numFmtId="179" formatCode="[$-409]h:mm:ss\ AM/PM"/>
    <numFmt numFmtId="180" formatCode="0.000"/>
    <numFmt numFmtId="181" formatCode="0.0000"/>
    <numFmt numFmtId="182" formatCode="0.0"/>
    <numFmt numFmtId="183" formatCode="_(* #,##0_);_(* \(#,##0\);_(* &quot;-&quot;??_);_(@_)"/>
  </numFmts>
  <fonts count="60">
    <font>
      <sz val="11"/>
      <color theme="1"/>
      <name val="Cambria"/>
      <family val="2"/>
    </font>
    <font>
      <sz val="11"/>
      <color indexed="8"/>
      <name val="Times New Roman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8"/>
      <name val="Tahoma"/>
      <family val="2"/>
    </font>
    <font>
      <b/>
      <sz val="9"/>
      <name val="Tahoma"/>
      <family val="2"/>
    </font>
    <font>
      <sz val="10"/>
      <color indexed="8"/>
      <name val="Times New Roman"/>
      <family val="1"/>
    </font>
    <font>
      <sz val="11"/>
      <color indexed="8"/>
      <name val="Cambria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7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7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name val="Cambri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1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>
      <alignment horizontal="center"/>
    </xf>
    <xf numFmtId="0" fontId="53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3" fontId="5" fillId="33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Alignment="1" quotePrefix="1">
      <alignment/>
    </xf>
    <xf numFmtId="0" fontId="7" fillId="0" borderId="0" xfId="0" applyFont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3" fillId="0" borderId="10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172" fontId="3" fillId="0" borderId="0" xfId="42" applyNumberFormat="1" applyFont="1" applyAlignment="1">
      <alignment/>
    </xf>
    <xf numFmtId="0" fontId="5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 quotePrefix="1">
      <alignment horizontal="left"/>
    </xf>
    <xf numFmtId="0" fontId="3" fillId="0" borderId="0" xfId="0" applyFont="1" applyAlignment="1">
      <alignment horizontal="center"/>
    </xf>
    <xf numFmtId="171" fontId="3" fillId="0" borderId="0" xfId="42" applyFont="1" applyAlignment="1">
      <alignment/>
    </xf>
    <xf numFmtId="0" fontId="3" fillId="0" borderId="0" xfId="0" applyFont="1" applyAlignment="1">
      <alignment vertical="center"/>
    </xf>
    <xf numFmtId="172" fontId="3" fillId="0" borderId="0" xfId="42" applyNumberFormat="1" applyFont="1" applyAlignment="1">
      <alignment vertical="center"/>
    </xf>
    <xf numFmtId="172" fontId="3" fillId="0" borderId="0" xfId="0" applyNumberFormat="1" applyFont="1" applyAlignment="1">
      <alignment vertical="center"/>
    </xf>
    <xf numFmtId="0" fontId="3" fillId="0" borderId="10" xfId="0" applyFont="1" applyBorder="1" applyAlignment="1">
      <alignment vertical="center"/>
    </xf>
    <xf numFmtId="172" fontId="3" fillId="0" borderId="10" xfId="42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72" fontId="3" fillId="0" borderId="10" xfId="42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71" fontId="3" fillId="0" borderId="0" xfId="42" applyFont="1" applyAlignment="1">
      <alignment vertical="center"/>
    </xf>
    <xf numFmtId="172" fontId="3" fillId="0" borderId="11" xfId="42" applyNumberFormat="1" applyFont="1" applyBorder="1" applyAlignment="1">
      <alignment horizontal="center" vertical="center"/>
    </xf>
    <xf numFmtId="172" fontId="3" fillId="0" borderId="11" xfId="42" applyNumberFormat="1" applyFont="1" applyBorder="1" applyAlignment="1">
      <alignment vertical="center"/>
    </xf>
    <xf numFmtId="0" fontId="3" fillId="0" borderId="10" xfId="0" applyFont="1" applyBorder="1" applyAlignment="1" quotePrefix="1">
      <alignment vertical="center" wrapText="1"/>
    </xf>
    <xf numFmtId="3" fontId="3" fillId="0" borderId="10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50" fillId="0" borderId="0" xfId="0" applyFont="1" applyAlignment="1">
      <alignment horizontal="center" vertical="center"/>
    </xf>
    <xf numFmtId="0" fontId="35" fillId="0" borderId="0" xfId="0" applyFont="1" applyAlignment="1">
      <alignment horizontal="left"/>
    </xf>
    <xf numFmtId="0" fontId="54" fillId="0" borderId="0" xfId="0" applyFont="1" applyAlignment="1">
      <alignment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vertical="center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vertical="center"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172" fontId="3" fillId="0" borderId="0" xfId="42" applyNumberFormat="1" applyFont="1" applyAlignment="1">
      <alignment horizontal="center"/>
    </xf>
    <xf numFmtId="172" fontId="3" fillId="0" borderId="0" xfId="0" applyNumberFormat="1" applyFont="1" applyAlignment="1">
      <alignment horizontal="center"/>
    </xf>
    <xf numFmtId="0" fontId="52" fillId="0" borderId="10" xfId="0" applyFont="1" applyBorder="1" applyAlignment="1">
      <alignment vertical="center" wrapText="1"/>
    </xf>
    <xf numFmtId="172" fontId="52" fillId="0" borderId="10" xfId="42" applyNumberFormat="1" applyFont="1" applyBorder="1" applyAlignment="1">
      <alignment horizontal="center" vertical="center"/>
    </xf>
    <xf numFmtId="0" fontId="52" fillId="0" borderId="10" xfId="0" applyFont="1" applyBorder="1" applyAlignment="1">
      <alignment vertical="center"/>
    </xf>
    <xf numFmtId="172" fontId="52" fillId="0" borderId="0" xfId="42" applyNumberFormat="1" applyFont="1" applyAlignment="1">
      <alignment vertical="center"/>
    </xf>
    <xf numFmtId="0" fontId="5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5" fillId="34" borderId="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 quotePrefix="1">
      <alignment vertical="center"/>
    </xf>
    <xf numFmtId="0" fontId="3" fillId="0" borderId="0" xfId="0" applyFont="1" applyAlignment="1" quotePrefix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 quotePrefix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176" fontId="3" fillId="0" borderId="0" xfId="0" applyNumberFormat="1" applyFont="1" applyAlignment="1">
      <alignment horizontal="center"/>
    </xf>
    <xf numFmtId="172" fontId="3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0" fontId="3" fillId="0" borderId="0" xfId="0" applyFont="1" applyAlignment="1">
      <alignment vertical="center" wrapText="1"/>
    </xf>
    <xf numFmtId="177" fontId="3" fillId="0" borderId="0" xfId="42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33" borderId="0" xfId="0" applyFont="1" applyFill="1" applyAlignment="1">
      <alignment horizontal="center" vertical="center" wrapText="1"/>
    </xf>
    <xf numFmtId="172" fontId="10" fillId="8" borderId="10" xfId="42" applyNumberFormat="1" applyFont="1" applyFill="1" applyBorder="1" applyAlignment="1">
      <alignment vertical="center"/>
    </xf>
    <xf numFmtId="172" fontId="10" fillId="34" borderId="10" xfId="42" applyNumberFormat="1" applyFont="1" applyFill="1" applyBorder="1" applyAlignment="1">
      <alignment vertical="center"/>
    </xf>
    <xf numFmtId="172" fontId="52" fillId="0" borderId="10" xfId="42" applyNumberFormat="1" applyFont="1" applyBorder="1" applyAlignment="1">
      <alignment vertical="center"/>
    </xf>
    <xf numFmtId="3" fontId="1" fillId="33" borderId="10" xfId="0" applyNumberFormat="1" applyFont="1" applyFill="1" applyBorder="1" applyAlignment="1">
      <alignment horizontal="right" vertical="center"/>
    </xf>
    <xf numFmtId="3" fontId="1" fillId="33" borderId="10" xfId="0" applyNumberFormat="1" applyFont="1" applyFill="1" applyBorder="1" applyAlignment="1">
      <alignment vertical="center"/>
    </xf>
    <xf numFmtId="172" fontId="52" fillId="0" borderId="0" xfId="42" applyNumberFormat="1" applyFont="1" applyAlignment="1">
      <alignment/>
    </xf>
    <xf numFmtId="3" fontId="1" fillId="0" borderId="10" xfId="0" applyNumberFormat="1" applyFont="1" applyFill="1" applyBorder="1" applyAlignment="1">
      <alignment vertic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right"/>
    </xf>
    <xf numFmtId="0" fontId="55" fillId="0" borderId="0" xfId="0" applyFont="1" applyAlignment="1">
      <alignment horizontal="left"/>
    </xf>
    <xf numFmtId="0" fontId="56" fillId="0" borderId="0" xfId="0" applyFont="1" applyAlignment="1">
      <alignment horizontal="center" wrapText="1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3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0" fontId="58" fillId="0" borderId="0" xfId="0" applyFont="1" applyAlignment="1">
      <alignment horizontal="center"/>
    </xf>
    <xf numFmtId="0" fontId="52" fillId="0" borderId="0" xfId="42" applyNumberFormat="1" applyFont="1" applyAlignment="1">
      <alignment vertical="center"/>
    </xf>
    <xf numFmtId="0" fontId="5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B14" sqref="B14"/>
    </sheetView>
  </sheetViews>
  <sheetFormatPr defaultColWidth="9.00390625" defaultRowHeight="14.25"/>
  <cols>
    <col min="1" max="1" width="21.50390625" style="1" customWidth="1"/>
    <col min="2" max="2" width="19.125" style="1" customWidth="1"/>
    <col min="3" max="3" width="28.375" style="1" customWidth="1"/>
    <col min="4" max="4" width="21.00390625" style="1" customWidth="1"/>
    <col min="5" max="5" width="13.50390625" style="1" customWidth="1"/>
    <col min="6" max="7" width="16.50390625" style="1" bestFit="1" customWidth="1"/>
    <col min="8" max="16384" width="9.00390625" style="1" customWidth="1"/>
  </cols>
  <sheetData>
    <row r="1" spans="1:5" ht="18.75">
      <c r="A1" s="1" t="s">
        <v>135</v>
      </c>
      <c r="E1" s="109" t="s">
        <v>127</v>
      </c>
    </row>
    <row r="2" ht="18.75">
      <c r="A2" s="1" t="s">
        <v>1</v>
      </c>
    </row>
    <row r="4" spans="1:5" ht="21.75">
      <c r="A4" s="114" t="s">
        <v>2</v>
      </c>
      <c r="B4" s="114"/>
      <c r="C4" s="114"/>
      <c r="D4" s="114"/>
      <c r="E4" s="114"/>
    </row>
    <row r="5" spans="1:5" ht="21.75">
      <c r="A5" s="114" t="s">
        <v>128</v>
      </c>
      <c r="B5" s="114"/>
      <c r="C5" s="114"/>
      <c r="D5" s="114"/>
      <c r="E5" s="114"/>
    </row>
    <row r="7" spans="1:5" s="65" customFormat="1" ht="18.75">
      <c r="A7" s="2" t="s">
        <v>6</v>
      </c>
      <c r="B7" s="2" t="s">
        <v>8</v>
      </c>
      <c r="C7" s="2" t="s">
        <v>7</v>
      </c>
      <c r="D7" s="2" t="s">
        <v>10</v>
      </c>
      <c r="E7" s="2" t="s">
        <v>9</v>
      </c>
    </row>
    <row r="8" spans="1:6" s="73" customFormat="1" ht="55.5" customHeight="1">
      <c r="A8" s="69" t="s">
        <v>50</v>
      </c>
      <c r="B8" s="70"/>
      <c r="C8" s="71" t="s">
        <v>4</v>
      </c>
      <c r="D8" s="103"/>
      <c r="E8" s="71"/>
      <c r="F8" s="129" t="e">
        <f>+D8/B8/12</f>
        <v>#DIV/0!</v>
      </c>
    </row>
    <row r="9" spans="1:6" s="73" customFormat="1" ht="55.5" customHeight="1">
      <c r="A9" s="71" t="s">
        <v>3</v>
      </c>
      <c r="B9" s="70"/>
      <c r="C9" s="71" t="s">
        <v>5</v>
      </c>
      <c r="D9" s="103"/>
      <c r="E9" s="71"/>
      <c r="F9" s="72" t="e">
        <f>+D9/B9/12</f>
        <v>#DIV/0!</v>
      </c>
    </row>
    <row r="10" ht="18.75">
      <c r="F10" s="72"/>
    </row>
    <row r="11" ht="18.75">
      <c r="G11" s="106"/>
    </row>
    <row r="12" spans="1:5" ht="18.75">
      <c r="A12" s="115" t="s">
        <v>11</v>
      </c>
      <c r="B12" s="115"/>
      <c r="D12" s="115" t="s">
        <v>12</v>
      </c>
      <c r="E12" s="115"/>
    </row>
    <row r="13" spans="1:5" ht="18.75">
      <c r="A13" s="112" t="s">
        <v>140</v>
      </c>
      <c r="B13" s="112"/>
      <c r="D13" s="115" t="s">
        <v>13</v>
      </c>
      <c r="E13" s="115"/>
    </row>
    <row r="14" spans="4:5" s="3" customFormat="1" ht="18.75">
      <c r="D14" s="113" t="s">
        <v>119</v>
      </c>
      <c r="E14" s="113"/>
    </row>
  </sheetData>
  <sheetProtection/>
  <mergeCells count="7">
    <mergeCell ref="A13:B13"/>
    <mergeCell ref="D14:E14"/>
    <mergeCell ref="A4:E4"/>
    <mergeCell ref="A5:E5"/>
    <mergeCell ref="A12:B12"/>
    <mergeCell ref="D12:E12"/>
    <mergeCell ref="D13:E13"/>
  </mergeCells>
  <printOptions/>
  <pageMargins left="0.7" right="0.7" top="0.75" bottom="0.75" header="0.3" footer="0.3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1">
      <selection activeCell="J1" sqref="J1:J16384"/>
    </sheetView>
  </sheetViews>
  <sheetFormatPr defaultColWidth="9.00390625" defaultRowHeight="14.25"/>
  <cols>
    <col min="1" max="1" width="4.00390625" style="4" customWidth="1"/>
    <col min="2" max="2" width="39.00390625" style="4" customWidth="1"/>
    <col min="3" max="3" width="6.625" style="4" bestFit="1" customWidth="1"/>
    <col min="4" max="4" width="15.375" style="36" customWidth="1"/>
    <col min="5" max="5" width="18.25390625" style="5" customWidth="1"/>
    <col min="6" max="6" width="17.125" style="4" customWidth="1"/>
    <col min="7" max="7" width="15.125" style="4" hidden="1" customWidth="1"/>
    <col min="8" max="8" width="14.50390625" style="4" hidden="1" customWidth="1"/>
    <col min="9" max="9" width="9.00390625" style="4" hidden="1" customWidth="1"/>
    <col min="10" max="10" width="1.37890625" style="4" customWidth="1"/>
    <col min="11" max="11" width="2.25390625" style="4" customWidth="1"/>
    <col min="12" max="12" width="17.50390625" style="4" customWidth="1"/>
    <col min="13" max="13" width="15.50390625" style="4" bestFit="1" customWidth="1"/>
    <col min="14" max="14" width="11.125" style="4" bestFit="1" customWidth="1"/>
    <col min="15" max="15" width="11.625" style="4" customWidth="1"/>
    <col min="16" max="16" width="11.125" style="4" bestFit="1" customWidth="1"/>
    <col min="17" max="16384" width="9.00390625" style="4" customWidth="1"/>
  </cols>
  <sheetData>
    <row r="1" spans="1:5" s="38" customFormat="1" ht="15.75">
      <c r="A1" s="117" t="str">
        <f>+'Bảng DT LĐ-ĐV-TL'!A1</f>
        <v>CÔNG ĐOÀN ĐHQG-HCM</v>
      </c>
      <c r="B1" s="117"/>
      <c r="C1" s="117"/>
      <c r="D1" s="117"/>
      <c r="E1" s="53"/>
    </row>
    <row r="2" spans="1:5" s="38" customFormat="1" ht="15.75">
      <c r="A2" s="99" t="str">
        <f>+'Bảng DT LĐ-ĐV-TL'!A2</f>
        <v>Công đoàn cơ sở:………….</v>
      </c>
      <c r="B2" s="99"/>
      <c r="C2" s="99"/>
      <c r="D2" s="74"/>
      <c r="E2" s="53"/>
    </row>
    <row r="3" spans="4:5" s="38" customFormat="1" ht="15.75">
      <c r="D3" s="74"/>
      <c r="E3" s="53"/>
    </row>
    <row r="4" spans="4:6" s="38" customFormat="1" ht="15.75">
      <c r="D4" s="74"/>
      <c r="E4" s="53"/>
      <c r="F4" s="75"/>
    </row>
    <row r="5" spans="1:6" s="38" customFormat="1" ht="18.75">
      <c r="A5" s="118" t="s">
        <v>15</v>
      </c>
      <c r="B5" s="118"/>
      <c r="C5" s="118"/>
      <c r="D5" s="118"/>
      <c r="E5" s="118"/>
      <c r="F5" s="76"/>
    </row>
    <row r="6" spans="1:6" s="38" customFormat="1" ht="15.75">
      <c r="A6" s="119" t="s">
        <v>65</v>
      </c>
      <c r="B6" s="119"/>
      <c r="C6" s="119"/>
      <c r="D6" s="119"/>
      <c r="E6" s="119"/>
      <c r="F6" s="75"/>
    </row>
    <row r="7" spans="1:6" s="38" customFormat="1" ht="15.75">
      <c r="A7" s="120" t="s">
        <v>134</v>
      </c>
      <c r="B7" s="120"/>
      <c r="C7" s="120"/>
      <c r="D7" s="120"/>
      <c r="E7" s="120"/>
      <c r="F7" s="75"/>
    </row>
    <row r="8" spans="4:6" s="38" customFormat="1" ht="15.75">
      <c r="D8" s="74"/>
      <c r="E8" s="53"/>
      <c r="F8" s="75"/>
    </row>
    <row r="9" spans="1:5" s="38" customFormat="1" ht="24.75" customHeight="1">
      <c r="A9" s="77" t="s">
        <v>16</v>
      </c>
      <c r="D9" s="74"/>
      <c r="E9" s="53"/>
    </row>
    <row r="10" spans="1:6" s="38" customFormat="1" ht="15.75">
      <c r="A10" s="78" t="str">
        <f>"-Số lao động tính quỹ lương đóng KPCĐ: "&amp;'Bảng DT LĐ-ĐV-TL'!B8&amp;" người"</f>
        <v>-Số lao động tính quỹ lương đóng KPCĐ:  người</v>
      </c>
      <c r="C10" s="116" t="s">
        <v>105</v>
      </c>
      <c r="D10" s="116"/>
      <c r="E10" s="39">
        <f>'Bảng DT LĐ-ĐV-TL'!D8</f>
        <v>0</v>
      </c>
      <c r="F10" s="38" t="s">
        <v>107</v>
      </c>
    </row>
    <row r="11" spans="1:6" s="38" customFormat="1" ht="15.75">
      <c r="A11" s="78" t="str">
        <f>"-Số đoàn viên công đoàn: "&amp;'Bảng DT LĐ-ĐV-TL'!B9&amp;" người"</f>
        <v>-Số đoàn viên công đoàn:  người</v>
      </c>
      <c r="C11" s="116" t="s">
        <v>106</v>
      </c>
      <c r="D11" s="116"/>
      <c r="E11" s="39">
        <f>'Bảng DT LĐ-ĐV-TL'!D9</f>
        <v>0</v>
      </c>
      <c r="F11" s="38" t="s">
        <v>107</v>
      </c>
    </row>
    <row r="12" spans="1:5" s="38" customFormat="1" ht="15.75">
      <c r="A12" s="78"/>
      <c r="C12" s="39"/>
      <c r="D12" s="79"/>
      <c r="E12" s="39"/>
    </row>
    <row r="13" spans="1:16" s="38" customFormat="1" ht="33" customHeight="1">
      <c r="A13" s="77" t="s">
        <v>110</v>
      </c>
      <c r="D13" s="74"/>
      <c r="E13" s="53"/>
      <c r="G13" s="38">
        <v>2015</v>
      </c>
      <c r="N13" s="100" t="s">
        <v>131</v>
      </c>
      <c r="O13" s="100" t="s">
        <v>132</v>
      </c>
      <c r="P13" s="100" t="s">
        <v>133</v>
      </c>
    </row>
    <row r="14" spans="1:16" s="38" customFormat="1" ht="47.25">
      <c r="A14" s="11" t="s">
        <v>19</v>
      </c>
      <c r="B14" s="11" t="s">
        <v>20</v>
      </c>
      <c r="C14" s="11" t="s">
        <v>21</v>
      </c>
      <c r="D14" s="12" t="s">
        <v>126</v>
      </c>
      <c r="E14" s="12" t="s">
        <v>71</v>
      </c>
      <c r="F14" s="46" t="s">
        <v>9</v>
      </c>
      <c r="G14" s="42">
        <v>1150000</v>
      </c>
      <c r="H14" s="40">
        <f>G14*0.1</f>
        <v>115000</v>
      </c>
      <c r="L14" s="66" t="s">
        <v>122</v>
      </c>
      <c r="M14" s="98">
        <f>E17*0.6+E10*0.02*70%</f>
        <v>0</v>
      </c>
      <c r="N14" s="104"/>
      <c r="O14" s="105"/>
      <c r="P14" s="105"/>
    </row>
    <row r="15" spans="1:13" s="38" customFormat="1" ht="15.75">
      <c r="A15" s="46" t="s">
        <v>22</v>
      </c>
      <c r="B15" s="46" t="s">
        <v>23</v>
      </c>
      <c r="C15" s="46" t="s">
        <v>24</v>
      </c>
      <c r="D15" s="46">
        <v>1</v>
      </c>
      <c r="E15" s="80">
        <v>2</v>
      </c>
      <c r="F15" s="41"/>
      <c r="G15" s="49">
        <v>7400000</v>
      </c>
      <c r="H15" s="40">
        <f>G15*0.1</f>
        <v>740000</v>
      </c>
      <c r="L15" s="97"/>
      <c r="M15" s="39"/>
    </row>
    <row r="16" spans="1:13" s="38" customFormat="1" ht="15.75">
      <c r="A16" s="46" t="s">
        <v>25</v>
      </c>
      <c r="B16" s="81" t="s">
        <v>109</v>
      </c>
      <c r="C16" s="41"/>
      <c r="D16" s="44"/>
      <c r="E16" s="52"/>
      <c r="F16" s="41"/>
      <c r="G16" s="50">
        <v>21900000</v>
      </c>
      <c r="H16" s="40">
        <f>G16*0.1</f>
        <v>2190000</v>
      </c>
      <c r="L16" s="97"/>
      <c r="M16" s="39"/>
    </row>
    <row r="17" spans="1:13" s="38" customFormat="1" ht="15.75">
      <c r="A17" s="43">
        <v>1</v>
      </c>
      <c r="B17" s="41" t="s">
        <v>47</v>
      </c>
      <c r="C17" s="43">
        <v>23</v>
      </c>
      <c r="D17" s="44"/>
      <c r="E17" s="52">
        <f>+ROUND(E11*0.01,-3)</f>
        <v>0</v>
      </c>
      <c r="F17" s="41"/>
      <c r="G17" s="40">
        <f>G16+G15-G14</f>
        <v>28150000</v>
      </c>
      <c r="H17" s="39">
        <f>+G17*0.1</f>
        <v>2815000</v>
      </c>
      <c r="L17" s="97"/>
      <c r="M17" s="40"/>
    </row>
    <row r="18" spans="1:7" s="38" customFormat="1" ht="36.75" customHeight="1">
      <c r="A18" s="43">
        <v>2</v>
      </c>
      <c r="B18" s="41" t="s">
        <v>48</v>
      </c>
      <c r="C18" s="43">
        <v>22</v>
      </c>
      <c r="D18" s="44"/>
      <c r="E18" s="52"/>
      <c r="F18" s="41"/>
      <c r="G18" s="48">
        <f>(G15+G16-G14)*0.1</f>
        <v>2815000</v>
      </c>
    </row>
    <row r="19" spans="1:13" s="38" customFormat="1" ht="31.5" customHeight="1">
      <c r="A19" s="43">
        <v>3</v>
      </c>
      <c r="B19" s="41" t="s">
        <v>27</v>
      </c>
      <c r="C19" s="43">
        <v>24</v>
      </c>
      <c r="D19" s="82"/>
      <c r="E19" s="52">
        <f>E20+E21</f>
        <v>0</v>
      </c>
      <c r="F19" s="41"/>
      <c r="L19" s="39"/>
      <c r="M19" s="39"/>
    </row>
    <row r="20" spans="1:12" s="38" customFormat="1" ht="19.5" customHeight="1">
      <c r="A20" s="43"/>
      <c r="B20" s="83" t="s">
        <v>55</v>
      </c>
      <c r="C20" s="84">
        <v>24.01</v>
      </c>
      <c r="D20" s="44"/>
      <c r="E20" s="52"/>
      <c r="F20" s="41"/>
      <c r="L20" s="39"/>
    </row>
    <row r="21" spans="1:7" s="38" customFormat="1" ht="19.5" customHeight="1">
      <c r="A21" s="43"/>
      <c r="B21" s="83" t="s">
        <v>56</v>
      </c>
      <c r="C21" s="84" t="s">
        <v>125</v>
      </c>
      <c r="D21" s="44"/>
      <c r="E21" s="52"/>
      <c r="F21" s="101">
        <v>0</v>
      </c>
      <c r="G21" s="102">
        <v>19447500</v>
      </c>
    </row>
    <row r="22" spans="1:6" s="38" customFormat="1" ht="19.5" customHeight="1">
      <c r="A22" s="43"/>
      <c r="B22" s="46" t="s">
        <v>120</v>
      </c>
      <c r="C22" s="43"/>
      <c r="D22" s="80"/>
      <c r="E22" s="45">
        <f>E17+E18+E19</f>
        <v>0</v>
      </c>
      <c r="F22" s="41"/>
    </row>
    <row r="23" spans="1:12" s="38" customFormat="1" ht="19.5" customHeight="1">
      <c r="A23" s="43">
        <v>4</v>
      </c>
      <c r="B23" s="41" t="s">
        <v>29</v>
      </c>
      <c r="C23" s="43">
        <v>25</v>
      </c>
      <c r="D23" s="44"/>
      <c r="E23" s="52">
        <f>+ROUND(E10*0.02*0.7,-3)</f>
        <v>0</v>
      </c>
      <c r="F23" s="41"/>
      <c r="L23" s="40">
        <f>E10*0.02*0.69</f>
        <v>0</v>
      </c>
    </row>
    <row r="24" spans="1:6" s="38" customFormat="1" ht="19.5" customHeight="1">
      <c r="A24" s="43">
        <v>5</v>
      </c>
      <c r="B24" s="41" t="s">
        <v>121</v>
      </c>
      <c r="C24" s="43">
        <v>26</v>
      </c>
      <c r="D24" s="44"/>
      <c r="E24" s="107"/>
      <c r="F24" s="41"/>
    </row>
    <row r="25" spans="1:6" s="89" customFormat="1" ht="19.5" customHeight="1">
      <c r="A25" s="85"/>
      <c r="B25" s="85" t="s">
        <v>111</v>
      </c>
      <c r="C25" s="85"/>
      <c r="D25" s="86"/>
      <c r="E25" s="87">
        <f>E22+E23+E24</f>
        <v>0</v>
      </c>
      <c r="F25" s="88"/>
    </row>
    <row r="26" spans="1:6" s="38" customFormat="1" ht="19.5" customHeight="1">
      <c r="A26" s="46" t="s">
        <v>30</v>
      </c>
      <c r="B26" s="81" t="s">
        <v>108</v>
      </c>
      <c r="C26" s="43"/>
      <c r="D26" s="44"/>
      <c r="E26" s="52"/>
      <c r="F26" s="45"/>
    </row>
    <row r="27" spans="1:6" s="38" customFormat="1" ht="36.75" customHeight="1">
      <c r="A27" s="43">
        <v>1</v>
      </c>
      <c r="B27" s="47" t="s">
        <v>112</v>
      </c>
      <c r="C27" s="43">
        <v>27</v>
      </c>
      <c r="D27" s="44"/>
      <c r="E27" s="52">
        <f>ROUND(M14*0.3,-3)</f>
        <v>0</v>
      </c>
      <c r="F27" s="41"/>
    </row>
    <row r="28" spans="1:7" s="38" customFormat="1" ht="19.5" customHeight="1">
      <c r="A28" s="43">
        <v>2</v>
      </c>
      <c r="B28" s="47" t="s">
        <v>123</v>
      </c>
      <c r="C28" s="43">
        <v>29</v>
      </c>
      <c r="D28" s="44"/>
      <c r="E28" s="52">
        <f>ROUND(M14*0.1,-3)</f>
        <v>0</v>
      </c>
      <c r="F28" s="47"/>
      <c r="G28" s="39">
        <f>($E$17*0.6+$E$23)*0.1</f>
        <v>0</v>
      </c>
    </row>
    <row r="29" spans="1:12" s="38" customFormat="1" ht="19.5" customHeight="1">
      <c r="A29" s="43">
        <v>3</v>
      </c>
      <c r="B29" s="41" t="s">
        <v>124</v>
      </c>
      <c r="C29" s="43">
        <v>31</v>
      </c>
      <c r="D29" s="44"/>
      <c r="E29" s="52">
        <f>ROUND(M14*0.6,-3)</f>
        <v>0</v>
      </c>
      <c r="F29" s="51"/>
      <c r="G29" s="39">
        <f>(($E$17*0.6+$E$23)*0.6+E19)</f>
        <v>0</v>
      </c>
      <c r="J29" s="53"/>
      <c r="L29" s="40"/>
    </row>
    <row r="30" spans="1:6" s="38" customFormat="1" ht="19.5" customHeight="1">
      <c r="A30" s="43"/>
      <c r="B30" s="90" t="s">
        <v>59</v>
      </c>
      <c r="C30" s="43">
        <v>30</v>
      </c>
      <c r="D30" s="44"/>
      <c r="E30" s="52"/>
      <c r="F30" s="41"/>
    </row>
    <row r="31" spans="1:6" s="38" customFormat="1" ht="19.5" customHeight="1">
      <c r="A31" s="43"/>
      <c r="B31" s="91" t="s">
        <v>116</v>
      </c>
      <c r="C31" s="43">
        <v>31</v>
      </c>
      <c r="D31" s="44"/>
      <c r="E31" s="52"/>
      <c r="F31" s="41"/>
    </row>
    <row r="32" spans="1:6" s="38" customFormat="1" ht="19.5" customHeight="1">
      <c r="A32" s="43"/>
      <c r="B32" s="91" t="s">
        <v>117</v>
      </c>
      <c r="C32" s="43">
        <v>33</v>
      </c>
      <c r="D32" s="44"/>
      <c r="E32" s="52"/>
      <c r="F32" s="41"/>
    </row>
    <row r="33" spans="1:6" s="38" customFormat="1" ht="19.5" customHeight="1">
      <c r="A33" s="43"/>
      <c r="B33" s="46" t="s">
        <v>115</v>
      </c>
      <c r="C33" s="43"/>
      <c r="D33" s="45"/>
      <c r="E33" s="45">
        <f>E27+E28+E29</f>
        <v>0</v>
      </c>
      <c r="F33" s="41"/>
    </row>
    <row r="34" spans="1:12" s="38" customFormat="1" ht="19.5" customHeight="1">
      <c r="A34" s="43">
        <v>4</v>
      </c>
      <c r="B34" s="47" t="s">
        <v>113</v>
      </c>
      <c r="C34" s="43">
        <v>37</v>
      </c>
      <c r="D34" s="44"/>
      <c r="E34" s="45">
        <f>ROUND(E17*0.4+M17,-3)</f>
        <v>0</v>
      </c>
      <c r="F34" s="51"/>
      <c r="J34" s="48"/>
      <c r="L34" s="45"/>
    </row>
    <row r="35" spans="1:6" s="89" customFormat="1" ht="19.5" customHeight="1">
      <c r="A35" s="85"/>
      <c r="B35" s="92" t="s">
        <v>114</v>
      </c>
      <c r="C35" s="85"/>
      <c r="D35" s="87"/>
      <c r="E35" s="87">
        <f>E33+E34</f>
        <v>0</v>
      </c>
      <c r="F35" s="88"/>
    </row>
    <row r="36" spans="1:6" s="38" customFormat="1" ht="19.5" customHeight="1">
      <c r="A36" s="46" t="s">
        <v>35</v>
      </c>
      <c r="B36" s="93" t="s">
        <v>64</v>
      </c>
      <c r="C36" s="43"/>
      <c r="D36" s="44"/>
      <c r="E36" s="45">
        <f>E25-E35</f>
        <v>0</v>
      </c>
      <c r="F36" s="41"/>
    </row>
    <row r="37" ht="16.5" customHeight="1"/>
    <row r="38" ht="16.5" customHeight="1">
      <c r="A38" s="8" t="s">
        <v>118</v>
      </c>
    </row>
    <row r="39" spans="4:6" ht="16.5" customHeight="1">
      <c r="D39" s="68"/>
      <c r="F39" s="95"/>
    </row>
    <row r="40" spans="4:6" ht="16.5" customHeight="1">
      <c r="D40" s="94"/>
      <c r="F40" s="95"/>
    </row>
    <row r="41" spans="4:12" ht="16.5" customHeight="1">
      <c r="D41" s="67"/>
      <c r="F41" s="96"/>
      <c r="L41" s="32"/>
    </row>
    <row r="42" ht="16.5" customHeight="1">
      <c r="E42" s="4"/>
    </row>
    <row r="43" ht="15.75">
      <c r="E43" s="23" t="s">
        <v>37</v>
      </c>
    </row>
    <row r="44" spans="2:5" ht="15.75">
      <c r="B44" s="22" t="s">
        <v>38</v>
      </c>
      <c r="E44" s="22" t="s">
        <v>39</v>
      </c>
    </row>
    <row r="45" spans="2:5" ht="15.75">
      <c r="B45" s="23" t="s">
        <v>40</v>
      </c>
      <c r="E45" s="36" t="s">
        <v>40</v>
      </c>
    </row>
  </sheetData>
  <sheetProtection/>
  <mergeCells count="6">
    <mergeCell ref="C10:D10"/>
    <mergeCell ref="C11:D11"/>
    <mergeCell ref="A1:D1"/>
    <mergeCell ref="A5:E5"/>
    <mergeCell ref="A6:E6"/>
    <mergeCell ref="A7:E7"/>
  </mergeCells>
  <printOptions/>
  <pageMargins left="0.25" right="0.25" top="0.25" bottom="0.25" header="0.3" footer="0.3"/>
  <pageSetup horizontalDpi="600" verticalDpi="600" orientation="portrait" paperSize="9" scale="9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12">
      <selection activeCell="H18" sqref="H18"/>
    </sheetView>
  </sheetViews>
  <sheetFormatPr defaultColWidth="4.00390625" defaultRowHeight="14.25"/>
  <cols>
    <col min="1" max="1" width="4.00390625" style="4" customWidth="1"/>
    <col min="2" max="2" width="33.25390625" style="4" customWidth="1"/>
    <col min="3" max="3" width="12.75390625" style="4" customWidth="1"/>
    <col min="4" max="4" width="12.50390625" style="4" customWidth="1"/>
    <col min="5" max="5" width="13.00390625" style="5" customWidth="1"/>
    <col min="6" max="6" width="16.25390625" style="4" customWidth="1"/>
    <col min="7" max="7" width="27.50390625" style="4" bestFit="1" customWidth="1"/>
    <col min="8" max="8" width="15.125" style="4" customWidth="1"/>
    <col min="9" max="255" width="9.00390625" style="4" customWidth="1"/>
    <col min="256" max="16384" width="4.00390625" style="4" customWidth="1"/>
  </cols>
  <sheetData>
    <row r="1" spans="1:6" ht="15.75">
      <c r="A1" s="124" t="s">
        <v>0</v>
      </c>
      <c r="B1" s="124"/>
      <c r="C1" s="124"/>
      <c r="F1" s="6" t="s">
        <v>45</v>
      </c>
    </row>
    <row r="2" spans="1:3" ht="15.75">
      <c r="A2" s="124" t="s">
        <v>44</v>
      </c>
      <c r="B2" s="124"/>
      <c r="C2" s="124"/>
    </row>
    <row r="3" spans="1:3" ht="15.75">
      <c r="A3" s="123" t="s">
        <v>14</v>
      </c>
      <c r="B3" s="123"/>
      <c r="C3" s="123"/>
    </row>
    <row r="4" ht="15.75"/>
    <row r="5" spans="1:7" ht="18.75">
      <c r="A5" s="125" t="s">
        <v>15</v>
      </c>
      <c r="B5" s="125"/>
      <c r="C5" s="125"/>
      <c r="D5" s="125"/>
      <c r="E5" s="125"/>
      <c r="F5" s="125"/>
      <c r="G5" s="7"/>
    </row>
    <row r="6" spans="1:6" ht="15.75">
      <c r="A6" s="122" t="s">
        <v>65</v>
      </c>
      <c r="B6" s="122"/>
      <c r="C6" s="122"/>
      <c r="D6" s="122"/>
      <c r="E6" s="122"/>
      <c r="F6" s="122"/>
    </row>
    <row r="7" spans="1:6" ht="15.75">
      <c r="A7" s="126" t="s">
        <v>66</v>
      </c>
      <c r="B7" s="126"/>
      <c r="C7" s="126"/>
      <c r="D7" s="126"/>
      <c r="E7" s="126"/>
      <c r="F7" s="126"/>
    </row>
    <row r="8" ht="15.75"/>
    <row r="9" ht="24.75" customHeight="1">
      <c r="A9" s="8" t="s">
        <v>16</v>
      </c>
    </row>
    <row r="10" spans="1:6" ht="15.75">
      <c r="A10" s="9" t="s">
        <v>53</v>
      </c>
      <c r="C10" s="32">
        <f>'Bảng DT LĐ-ĐV-TL'!B8</f>
        <v>0</v>
      </c>
      <c r="D10" s="9" t="s">
        <v>51</v>
      </c>
      <c r="F10" s="32">
        <f>'Bảng DT LĐ-ĐV-TL'!D9</f>
        <v>0</v>
      </c>
    </row>
    <row r="11" spans="1:6" ht="15.75">
      <c r="A11" s="9" t="s">
        <v>54</v>
      </c>
      <c r="C11" s="32">
        <f>'Bảng DT LĐ-ĐV-TL'!B9</f>
        <v>0</v>
      </c>
      <c r="D11" s="9" t="s">
        <v>52</v>
      </c>
      <c r="F11" s="32" t="e">
        <f>'Bảng DT LĐ-ĐV-TL'!#REF!</f>
        <v>#REF!</v>
      </c>
    </row>
    <row r="12" spans="1:8" ht="26.25" customHeight="1">
      <c r="A12" s="8" t="s">
        <v>17</v>
      </c>
      <c r="F12" s="10" t="s">
        <v>18</v>
      </c>
      <c r="H12" s="4">
        <v>2017</v>
      </c>
    </row>
    <row r="13" spans="1:8" ht="69.75" customHeight="1">
      <c r="A13" s="11" t="s">
        <v>19</v>
      </c>
      <c r="B13" s="11" t="s">
        <v>20</v>
      </c>
      <c r="C13" s="11" t="s">
        <v>21</v>
      </c>
      <c r="D13" s="12" t="s">
        <v>46</v>
      </c>
      <c r="E13" s="12" t="s">
        <v>49</v>
      </c>
      <c r="F13" s="12" t="s">
        <v>9</v>
      </c>
      <c r="G13" s="41" t="s">
        <v>67</v>
      </c>
      <c r="H13" s="42">
        <v>5000000</v>
      </c>
    </row>
    <row r="14" spans="1:8" ht="15.75">
      <c r="A14" s="13" t="s">
        <v>22</v>
      </c>
      <c r="B14" s="13" t="s">
        <v>23</v>
      </c>
      <c r="C14" s="13" t="s">
        <v>24</v>
      </c>
      <c r="D14" s="13">
        <v>1</v>
      </c>
      <c r="E14" s="14">
        <v>2</v>
      </c>
      <c r="F14" s="13">
        <v>3</v>
      </c>
      <c r="G14" s="41" t="s">
        <v>68</v>
      </c>
      <c r="H14" s="44" t="e">
        <f>G26</f>
        <v>#REF!</v>
      </c>
    </row>
    <row r="15" spans="1:8" ht="18.75" customHeight="1">
      <c r="A15" s="13" t="s">
        <v>25</v>
      </c>
      <c r="B15" s="16" t="s">
        <v>26</v>
      </c>
      <c r="C15" s="15"/>
      <c r="D15" s="15"/>
      <c r="E15" s="17"/>
      <c r="F15" s="15"/>
      <c r="G15" s="41" t="s">
        <v>69</v>
      </c>
      <c r="H15" s="42" t="e">
        <f>G27</f>
        <v>#REF!</v>
      </c>
    </row>
    <row r="16" spans="1:6" ht="18.75" customHeight="1">
      <c r="A16" s="18">
        <v>1</v>
      </c>
      <c r="B16" s="15" t="s">
        <v>47</v>
      </c>
      <c r="C16" s="18">
        <v>22</v>
      </c>
      <c r="D16" s="15"/>
      <c r="E16" s="17" t="e">
        <f>F11*0.01</f>
        <v>#REF!</v>
      </c>
      <c r="F16" s="15"/>
    </row>
    <row r="17" spans="1:8" ht="18.75" customHeight="1">
      <c r="A17" s="18">
        <v>2</v>
      </c>
      <c r="B17" s="15" t="s">
        <v>48</v>
      </c>
      <c r="C17" s="18">
        <v>23</v>
      </c>
      <c r="D17" s="15"/>
      <c r="E17" s="17">
        <v>0</v>
      </c>
      <c r="F17" s="15"/>
      <c r="G17" s="4" t="s">
        <v>70</v>
      </c>
      <c r="H17" s="37" t="e">
        <f>(H14+H15-H13)*0.1</f>
        <v>#REF!</v>
      </c>
    </row>
    <row r="18" spans="1:6" ht="18.75" customHeight="1">
      <c r="A18" s="18">
        <v>3</v>
      </c>
      <c r="B18" s="15" t="s">
        <v>27</v>
      </c>
      <c r="C18" s="18">
        <v>24</v>
      </c>
      <c r="D18" s="15"/>
      <c r="E18" s="17">
        <f>E19+E20</f>
        <v>5000000</v>
      </c>
      <c r="F18" s="15"/>
    </row>
    <row r="19" spans="1:6" ht="18.75" customHeight="1">
      <c r="A19" s="18"/>
      <c r="B19" s="25" t="s">
        <v>55</v>
      </c>
      <c r="C19" s="26">
        <v>24.01</v>
      </c>
      <c r="D19" s="15"/>
      <c r="E19" s="17">
        <v>5000000</v>
      </c>
      <c r="F19" s="15"/>
    </row>
    <row r="20" spans="1:6" ht="18.75" customHeight="1">
      <c r="A20" s="18"/>
      <c r="B20" s="25" t="s">
        <v>56</v>
      </c>
      <c r="C20" s="26">
        <v>24.02</v>
      </c>
      <c r="D20" s="15"/>
      <c r="E20" s="17"/>
      <c r="F20" s="15"/>
    </row>
    <row r="21" spans="1:6" ht="18.75" customHeight="1">
      <c r="A21" s="18"/>
      <c r="B21" s="13" t="s">
        <v>28</v>
      </c>
      <c r="C21" s="18"/>
      <c r="D21" s="15"/>
      <c r="E21" s="19" t="e">
        <f>E16+E17+E18</f>
        <v>#REF!</v>
      </c>
      <c r="F21" s="15"/>
    </row>
    <row r="22" spans="1:6" ht="18.75" customHeight="1">
      <c r="A22" s="18">
        <v>4</v>
      </c>
      <c r="B22" s="15" t="s">
        <v>29</v>
      </c>
      <c r="C22" s="18">
        <v>25</v>
      </c>
      <c r="D22" s="15"/>
      <c r="E22" s="17">
        <f>F10*0.02*0.66</f>
        <v>0</v>
      </c>
      <c r="F22" s="15"/>
    </row>
    <row r="23" spans="1:6" s="30" customFormat="1" ht="18.75" customHeight="1">
      <c r="A23" s="27"/>
      <c r="B23" s="27" t="s">
        <v>62</v>
      </c>
      <c r="C23" s="27"/>
      <c r="D23" s="28"/>
      <c r="E23" s="29" t="e">
        <f>E21+E22</f>
        <v>#REF!</v>
      </c>
      <c r="F23" s="28"/>
    </row>
    <row r="24" spans="1:7" ht="18.75" customHeight="1">
      <c r="A24" s="13" t="s">
        <v>30</v>
      </c>
      <c r="B24" s="16" t="s">
        <v>31</v>
      </c>
      <c r="C24" s="18"/>
      <c r="D24" s="15"/>
      <c r="E24" s="17" t="e">
        <f>E21+E22</f>
        <v>#REF!</v>
      </c>
      <c r="F24" s="15"/>
      <c r="G24" s="20"/>
    </row>
    <row r="25" spans="1:6" ht="31.5">
      <c r="A25" s="18">
        <v>1</v>
      </c>
      <c r="B25" s="21" t="s">
        <v>32</v>
      </c>
      <c r="C25" s="18">
        <v>27</v>
      </c>
      <c r="D25" s="15"/>
      <c r="E25" s="17" t="e">
        <f>($E$16*0.6+$E$22)*0.3</f>
        <v>#REF!</v>
      </c>
      <c r="F25" s="15"/>
    </row>
    <row r="26" spans="1:7" ht="15.75">
      <c r="A26" s="18">
        <v>2</v>
      </c>
      <c r="B26" s="21" t="s">
        <v>57</v>
      </c>
      <c r="C26" s="18">
        <v>28</v>
      </c>
      <c r="D26" s="15"/>
      <c r="E26" s="17" t="e">
        <f>($E$16*0.6+$E$22)*0.1</f>
        <v>#REF!</v>
      </c>
      <c r="F26" s="15"/>
      <c r="G26" s="32" t="e">
        <f>($E$16*0.6+$E$22)*0.1</f>
        <v>#REF!</v>
      </c>
    </row>
    <row r="27" spans="1:7" ht="18.75" customHeight="1">
      <c r="A27" s="18">
        <v>3</v>
      </c>
      <c r="B27" s="15" t="s">
        <v>58</v>
      </c>
      <c r="C27" s="18">
        <v>29</v>
      </c>
      <c r="D27" s="15"/>
      <c r="E27" s="17" t="e">
        <f>(($E$16*0.6+$E$22)*0.6+E18)-H17</f>
        <v>#REF!</v>
      </c>
      <c r="F27" s="15"/>
      <c r="G27" s="32" t="e">
        <f>(($E$16*0.6+$E$22)*0.6+E18)</f>
        <v>#REF!</v>
      </c>
    </row>
    <row r="28" spans="1:6" ht="18.75" customHeight="1">
      <c r="A28" s="18"/>
      <c r="B28" s="34" t="s">
        <v>59</v>
      </c>
      <c r="C28" s="18">
        <v>30</v>
      </c>
      <c r="D28" s="15"/>
      <c r="E28" s="17" t="e">
        <f>($E$16*0.6+$E$22)*0.1</f>
        <v>#REF!</v>
      </c>
      <c r="F28" s="15"/>
    </row>
    <row r="29" spans="1:6" ht="18.75" customHeight="1">
      <c r="A29" s="18"/>
      <c r="B29" s="35" t="s">
        <v>60</v>
      </c>
      <c r="C29" s="18">
        <v>31</v>
      </c>
      <c r="D29" s="15"/>
      <c r="E29" s="17" t="e">
        <f>($E$16*0.6+$E$22)*0.1</f>
        <v>#REF!</v>
      </c>
      <c r="F29" s="15"/>
    </row>
    <row r="30" spans="1:6" ht="18.75" customHeight="1">
      <c r="A30" s="18"/>
      <c r="B30" s="35" t="s">
        <v>61</v>
      </c>
      <c r="C30" s="18">
        <v>33</v>
      </c>
      <c r="D30" s="15"/>
      <c r="E30" s="17" t="e">
        <f>($E$16*0.6+$E$22)*0.1</f>
        <v>#REF!</v>
      </c>
      <c r="F30" s="15"/>
    </row>
    <row r="31" spans="1:6" ht="18.75" customHeight="1">
      <c r="A31" s="18"/>
      <c r="B31" s="13" t="s">
        <v>33</v>
      </c>
      <c r="C31" s="18"/>
      <c r="D31" s="15"/>
      <c r="E31" s="19" t="e">
        <f>E25+E26+E27</f>
        <v>#REF!</v>
      </c>
      <c r="F31" s="15"/>
    </row>
    <row r="32" spans="1:7" ht="31.5">
      <c r="A32" s="18">
        <v>8</v>
      </c>
      <c r="B32" s="21" t="s">
        <v>34</v>
      </c>
      <c r="C32" s="18">
        <v>37</v>
      </c>
      <c r="D32" s="15"/>
      <c r="E32" s="45" t="e">
        <f>E16*0.4+H17</f>
        <v>#REF!</v>
      </c>
      <c r="F32" s="15"/>
      <c r="G32" s="37"/>
    </row>
    <row r="33" spans="1:6" s="30" customFormat="1" ht="15.75">
      <c r="A33" s="27"/>
      <c r="B33" s="31" t="s">
        <v>63</v>
      </c>
      <c r="C33" s="27"/>
      <c r="D33" s="28"/>
      <c r="E33" s="29" t="e">
        <f>E31+E32</f>
        <v>#REF!</v>
      </c>
      <c r="F33" s="28"/>
    </row>
    <row r="34" spans="1:6" ht="20.25" customHeight="1">
      <c r="A34" s="13" t="s">
        <v>35</v>
      </c>
      <c r="B34" s="33" t="s">
        <v>64</v>
      </c>
      <c r="C34" s="18"/>
      <c r="D34" s="15"/>
      <c r="E34" s="19" t="e">
        <f>E23-E33</f>
        <v>#REF!</v>
      </c>
      <c r="F34" s="15"/>
    </row>
    <row r="35" ht="16.5" customHeight="1"/>
    <row r="36" ht="16.5" customHeight="1"/>
    <row r="37" ht="16.5" customHeight="1">
      <c r="A37" s="8" t="s">
        <v>36</v>
      </c>
    </row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spans="5:6" ht="15.75">
      <c r="E45" s="121" t="s">
        <v>37</v>
      </c>
      <c r="F45" s="121"/>
    </row>
    <row r="46" spans="2:6" ht="15.75">
      <c r="B46" s="22" t="s">
        <v>38</v>
      </c>
      <c r="E46" s="122" t="s">
        <v>39</v>
      </c>
      <c r="F46" s="122"/>
    </row>
    <row r="47" spans="2:6" ht="15.75">
      <c r="B47" s="23" t="s">
        <v>40</v>
      </c>
      <c r="E47" s="123" t="s">
        <v>40</v>
      </c>
      <c r="F47" s="123"/>
    </row>
    <row r="55" ht="15.75">
      <c r="A55" s="8" t="s">
        <v>41</v>
      </c>
    </row>
    <row r="63" spans="5:6" ht="15.75">
      <c r="E63" s="121" t="s">
        <v>42</v>
      </c>
      <c r="F63" s="121"/>
    </row>
    <row r="64" spans="1:6" ht="15.75">
      <c r="A64" s="24" t="s">
        <v>43</v>
      </c>
      <c r="B64" s="24"/>
      <c r="C64" s="24"/>
      <c r="D64" s="24"/>
      <c r="E64" s="24"/>
      <c r="F64" s="24"/>
    </row>
  </sheetData>
  <sheetProtection/>
  <mergeCells count="10">
    <mergeCell ref="E45:F45"/>
    <mergeCell ref="E46:F46"/>
    <mergeCell ref="E47:F47"/>
    <mergeCell ref="E63:F63"/>
    <mergeCell ref="A1:C1"/>
    <mergeCell ref="A2:C2"/>
    <mergeCell ref="A3:C3"/>
    <mergeCell ref="A5:F5"/>
    <mergeCell ref="A6:F6"/>
    <mergeCell ref="A7:F7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2"/>
  <sheetViews>
    <sheetView tabSelected="1" zoomScalePageLayoutView="0" workbookViewId="0" topLeftCell="A1">
      <selection activeCell="B34" sqref="B34"/>
    </sheetView>
  </sheetViews>
  <sheetFormatPr defaultColWidth="9.00390625" defaultRowHeight="14.25"/>
  <cols>
    <col min="1" max="1" width="4.625" style="55" customWidth="1"/>
    <col min="2" max="2" width="61.50390625" style="54" bestFit="1" customWidth="1"/>
    <col min="3" max="3" width="16.50390625" style="54" bestFit="1" customWidth="1"/>
    <col min="4" max="16384" width="9.00390625" style="54" customWidth="1"/>
  </cols>
  <sheetData>
    <row r="1" spans="1:3" s="58" customFormat="1" ht="15.75">
      <c r="A1" s="108" t="str">
        <f>+'Bảng DT LĐ-ĐV-TL'!A1</f>
        <v>CÔNG ĐOÀN ĐHQG-HCM</v>
      </c>
      <c r="B1" s="108"/>
      <c r="C1" s="110" t="s">
        <v>130</v>
      </c>
    </row>
    <row r="2" spans="1:3" s="58" customFormat="1" ht="15.75">
      <c r="A2" s="127" t="str">
        <f>+'Bảng DT LĐ-ĐV-TL'!A2</f>
        <v>Công đoàn cơ sở:………….</v>
      </c>
      <c r="B2" s="127"/>
      <c r="C2" s="127"/>
    </row>
    <row r="3" spans="1:3" ht="15">
      <c r="A3" s="57"/>
      <c r="B3" s="57"/>
      <c r="C3" s="57"/>
    </row>
    <row r="4" spans="1:3" ht="18.75">
      <c r="A4" s="128" t="s">
        <v>129</v>
      </c>
      <c r="B4" s="128"/>
      <c r="C4" s="128"/>
    </row>
    <row r="5" ht="15" customHeight="1"/>
    <row r="6" spans="1:3" s="56" customFormat="1" ht="24" customHeight="1">
      <c r="A6" s="59" t="s">
        <v>72</v>
      </c>
      <c r="B6" s="59" t="s">
        <v>73</v>
      </c>
      <c r="C6" s="59" t="s">
        <v>74</v>
      </c>
    </row>
    <row r="7" spans="1:3" s="58" customFormat="1" ht="15.75">
      <c r="A7" s="59" t="s">
        <v>75</v>
      </c>
      <c r="B7" s="60" t="s">
        <v>76</v>
      </c>
      <c r="C7" s="60">
        <f>C8+C9+C12+C13</f>
        <v>0</v>
      </c>
    </row>
    <row r="8" spans="1:3" s="63" customFormat="1" ht="15.75">
      <c r="A8" s="61">
        <v>1</v>
      </c>
      <c r="B8" s="62" t="s">
        <v>77</v>
      </c>
      <c r="C8" s="62"/>
    </row>
    <row r="9" spans="1:3" s="63" customFormat="1" ht="15.75">
      <c r="A9" s="61">
        <v>2</v>
      </c>
      <c r="B9" s="62" t="s">
        <v>67</v>
      </c>
      <c r="C9" s="62"/>
    </row>
    <row r="10" spans="1:3" s="63" customFormat="1" ht="15.75">
      <c r="A10" s="61"/>
      <c r="B10" s="62" t="s">
        <v>79</v>
      </c>
      <c r="C10" s="62"/>
    </row>
    <row r="11" spans="1:3" s="63" customFormat="1" ht="15.75">
      <c r="A11" s="61"/>
      <c r="B11" s="62" t="s">
        <v>80</v>
      </c>
      <c r="C11" s="62"/>
    </row>
    <row r="12" spans="1:3" s="63" customFormat="1" ht="15.75">
      <c r="A12" s="61">
        <v>3</v>
      </c>
      <c r="B12" s="62" t="s">
        <v>29</v>
      </c>
      <c r="C12" s="62"/>
    </row>
    <row r="13" spans="1:3" s="63" customFormat="1" ht="15.75">
      <c r="A13" s="61">
        <v>4</v>
      </c>
      <c r="B13" s="62" t="s">
        <v>100</v>
      </c>
      <c r="C13" s="62"/>
    </row>
    <row r="14" spans="1:3" s="58" customFormat="1" ht="15.75">
      <c r="A14" s="59" t="s">
        <v>30</v>
      </c>
      <c r="B14" s="60" t="s">
        <v>78</v>
      </c>
      <c r="C14" s="60">
        <f>+C15+C16+C23+C35</f>
        <v>0</v>
      </c>
    </row>
    <row r="15" spans="1:3" s="63" customFormat="1" ht="15.75">
      <c r="A15" s="61">
        <v>1</v>
      </c>
      <c r="B15" s="62" t="s">
        <v>88</v>
      </c>
      <c r="C15" s="62"/>
    </row>
    <row r="16" spans="1:3" s="63" customFormat="1" ht="15.75">
      <c r="A16" s="61">
        <v>2</v>
      </c>
      <c r="B16" s="62" t="s">
        <v>87</v>
      </c>
      <c r="C16" s="62">
        <f>+SUM(C17:C22)</f>
        <v>0</v>
      </c>
    </row>
    <row r="17" spans="1:3" s="63" customFormat="1" ht="15.75">
      <c r="A17" s="61"/>
      <c r="B17" s="62" t="s">
        <v>82</v>
      </c>
      <c r="C17" s="62"/>
    </row>
    <row r="18" spans="1:3" s="63" customFormat="1" ht="15.75">
      <c r="A18" s="61"/>
      <c r="B18" s="62" t="s">
        <v>83</v>
      </c>
      <c r="C18" s="62"/>
    </row>
    <row r="19" spans="1:3" s="63" customFormat="1" ht="15.75">
      <c r="A19" s="61"/>
      <c r="B19" s="62" t="s">
        <v>84</v>
      </c>
      <c r="C19" s="62"/>
    </row>
    <row r="20" spans="1:3" s="63" customFormat="1" ht="15.75">
      <c r="A20" s="61"/>
      <c r="B20" s="62" t="s">
        <v>81</v>
      </c>
      <c r="C20" s="62"/>
    </row>
    <row r="21" spans="1:3" s="63" customFormat="1" ht="15.75">
      <c r="A21" s="61"/>
      <c r="B21" s="62" t="s">
        <v>85</v>
      </c>
      <c r="C21" s="62"/>
    </row>
    <row r="22" spans="1:3" s="63" customFormat="1" ht="15.75">
      <c r="A22" s="61"/>
      <c r="B22" s="62" t="s">
        <v>91</v>
      </c>
      <c r="C22" s="62"/>
    </row>
    <row r="23" spans="1:3" s="63" customFormat="1" ht="15.75">
      <c r="A23" s="61">
        <v>3</v>
      </c>
      <c r="B23" s="62" t="s">
        <v>86</v>
      </c>
      <c r="C23" s="62">
        <f>+SUM(C24:C34)</f>
        <v>0</v>
      </c>
    </row>
    <row r="24" spans="1:3" s="63" customFormat="1" ht="15.75">
      <c r="A24" s="62"/>
      <c r="B24" s="62" t="s">
        <v>89</v>
      </c>
      <c r="C24" s="62"/>
    </row>
    <row r="25" spans="1:3" s="63" customFormat="1" ht="15.75">
      <c r="A25" s="61"/>
      <c r="B25" s="62" t="s">
        <v>90</v>
      </c>
      <c r="C25" s="62"/>
    </row>
    <row r="26" spans="1:3" s="63" customFormat="1" ht="15.75">
      <c r="A26" s="61"/>
      <c r="B26" s="62" t="s">
        <v>104</v>
      </c>
      <c r="C26" s="62"/>
    </row>
    <row r="27" spans="1:3" s="63" customFormat="1" ht="15.75">
      <c r="A27" s="61"/>
      <c r="B27" s="62" t="s">
        <v>103</v>
      </c>
      <c r="C27" s="62"/>
    </row>
    <row r="28" spans="1:3" s="63" customFormat="1" ht="15.75">
      <c r="A28" s="61"/>
      <c r="B28" s="62" t="s">
        <v>92</v>
      </c>
      <c r="C28" s="62"/>
    </row>
    <row r="29" spans="1:3" s="63" customFormat="1" ht="15.75">
      <c r="A29" s="61"/>
      <c r="B29" s="62" t="s">
        <v>95</v>
      </c>
      <c r="C29" s="62"/>
    </row>
    <row r="30" spans="1:3" s="63" customFormat="1" ht="15.75">
      <c r="A30" s="61"/>
      <c r="B30" s="62" t="s">
        <v>96</v>
      </c>
      <c r="C30" s="62"/>
    </row>
    <row r="31" spans="1:3" s="63" customFormat="1" ht="15.75">
      <c r="A31" s="61"/>
      <c r="B31" s="62" t="s">
        <v>93</v>
      </c>
      <c r="C31" s="62"/>
    </row>
    <row r="32" spans="1:3" s="63" customFormat="1" ht="15.75">
      <c r="A32" s="61"/>
      <c r="B32" s="62" t="s">
        <v>94</v>
      </c>
      <c r="C32" s="62"/>
    </row>
    <row r="33" spans="1:3" s="63" customFormat="1" ht="15.75">
      <c r="A33" s="61"/>
      <c r="B33" s="62" t="s">
        <v>97</v>
      </c>
      <c r="C33" s="62"/>
    </row>
    <row r="34" spans="1:3" s="63" customFormat="1" ht="15.75">
      <c r="A34" s="61"/>
      <c r="B34" s="62" t="s">
        <v>98</v>
      </c>
      <c r="C34" s="62"/>
    </row>
    <row r="35" spans="1:3" s="63" customFormat="1" ht="15.75">
      <c r="A35" s="61">
        <v>4</v>
      </c>
      <c r="B35" s="62" t="s">
        <v>99</v>
      </c>
      <c r="C35" s="62">
        <f>C36+C37</f>
        <v>0</v>
      </c>
    </row>
    <row r="36" spans="1:3" s="63" customFormat="1" ht="15.75">
      <c r="A36" s="61"/>
      <c r="B36" s="62" t="s">
        <v>101</v>
      </c>
      <c r="C36" s="62"/>
    </row>
    <row r="37" spans="1:3" s="63" customFormat="1" ht="15.75">
      <c r="A37" s="61"/>
      <c r="B37" s="62" t="s">
        <v>102</v>
      </c>
      <c r="C37" s="62"/>
    </row>
    <row r="38" spans="1:3" s="63" customFormat="1" ht="15.75">
      <c r="A38" s="61" t="s">
        <v>35</v>
      </c>
      <c r="B38" s="62" t="s">
        <v>64</v>
      </c>
      <c r="C38" s="62">
        <f>C7-C14</f>
        <v>0</v>
      </c>
    </row>
    <row r="39" s="63" customFormat="1" ht="15.75">
      <c r="A39" s="64"/>
    </row>
    <row r="40" s="63" customFormat="1" ht="15.75">
      <c r="A40" s="64"/>
    </row>
    <row r="41" spans="1:3" s="58" customFormat="1" ht="15.75">
      <c r="A41" s="108" t="s">
        <v>137</v>
      </c>
      <c r="B41" s="108"/>
      <c r="C41" s="108" t="s">
        <v>138</v>
      </c>
    </row>
    <row r="42" spans="2:3" s="63" customFormat="1" ht="15.75">
      <c r="B42" s="111" t="s">
        <v>136</v>
      </c>
      <c r="C42" s="130" t="s">
        <v>139</v>
      </c>
    </row>
  </sheetData>
  <sheetProtection/>
  <mergeCells count="2">
    <mergeCell ref="A2:C2"/>
    <mergeCell ref="A4:C4"/>
  </mergeCells>
  <printOptions/>
  <pageMargins left="0.7" right="0.45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k55v</dc:creator>
  <cp:keywords/>
  <dc:description/>
  <cp:lastModifiedBy>Me</cp:lastModifiedBy>
  <cp:lastPrinted>2020-09-14T01:45:08Z</cp:lastPrinted>
  <dcterms:created xsi:type="dcterms:W3CDTF">2016-02-29T14:42:11Z</dcterms:created>
  <dcterms:modified xsi:type="dcterms:W3CDTF">2020-09-14T04:29:49Z</dcterms:modified>
  <cp:category/>
  <cp:version/>
  <cp:contentType/>
  <cp:contentStatus/>
</cp:coreProperties>
</file>